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<sst xmlns="http://schemas.openxmlformats.org/spreadsheetml/2006/main" count="104" uniqueCount="56">
  <si>
    <t xml:space="preserve">Під'їзди </t>
  </si>
  <si>
    <t xml:space="preserve">Загальна площа </t>
  </si>
  <si>
    <t>Підвал</t>
  </si>
  <si>
    <t>Горище</t>
  </si>
  <si>
    <t>Прибудинкова територія</t>
  </si>
  <si>
    <t>Зелена зона</t>
  </si>
  <si>
    <t>Прибирання сходинкових клітин</t>
  </si>
  <si>
    <t>Прибудинкової території</t>
  </si>
  <si>
    <t>м2</t>
  </si>
  <si>
    <t>чол.</t>
  </si>
  <si>
    <t>1.Витрати з прибирання прибудинкової території</t>
  </si>
  <si>
    <t>1.2. Нарахування на ЗП ЄСВ 22%</t>
  </si>
  <si>
    <t>1.3. Матеріали</t>
  </si>
  <si>
    <t>1.4. Накладні витрати</t>
  </si>
  <si>
    <t>м2 =</t>
  </si>
  <si>
    <t>грн</t>
  </si>
  <si>
    <t>2.Витрати з прибирання сходових кліток</t>
  </si>
  <si>
    <t>1.1. Заробітная плата робіт. З ком. Прибирання</t>
  </si>
  <si>
    <t>2.1. Заробітная плата робіт.з ком.прибирання</t>
  </si>
  <si>
    <t>2.2. Нарахування на ЗП ЄСВ 22%</t>
  </si>
  <si>
    <t>2.3. Матеріали</t>
  </si>
  <si>
    <t>2.4. Накладні витрати</t>
  </si>
  <si>
    <t>3.1. Заробітная плата</t>
  </si>
  <si>
    <t>3.2. Нарахування на ЗП ЄСВ 22%</t>
  </si>
  <si>
    <t>3.3. Матеріали</t>
  </si>
  <si>
    <t>3.4. Накладні витрати</t>
  </si>
  <si>
    <t>5.1. Заробітная плата</t>
  </si>
  <si>
    <t>5.2. Нарахування на ЗП ЄСВ 22%</t>
  </si>
  <si>
    <t>5.3. Матеріали</t>
  </si>
  <si>
    <t>5.4. Накладні витрати</t>
  </si>
  <si>
    <t>Всього:</t>
  </si>
  <si>
    <t>ПДВ</t>
  </si>
  <si>
    <t>Разом з ПДВ</t>
  </si>
  <si>
    <t>м2=</t>
  </si>
  <si>
    <t xml:space="preserve"> (поточний ремонт)</t>
  </si>
  <si>
    <t>та поточний ремонт мереж електропостачання і електрообладнання</t>
  </si>
  <si>
    <t>3/21, 3/22, 3/23</t>
  </si>
  <si>
    <t>Розрахунок тарифів по вул. Миру 3/17 ,3/19 ,3/20</t>
  </si>
  <si>
    <t>3153.72</t>
  </si>
  <si>
    <t xml:space="preserve">3.Витрати з техничного обслуговування внутрішньобудинкових систем </t>
  </si>
  <si>
    <t xml:space="preserve">  холодного водопостачання, водовідведення та централізованого опалення</t>
  </si>
  <si>
    <t>4.Витрати по обслуговуванню димовентиляційних каналів</t>
  </si>
  <si>
    <t>4.1. Заробітная плата</t>
  </si>
  <si>
    <t>4.2. Нарахування на ЗП ЄСВ 22%</t>
  </si>
  <si>
    <t>4.3. Матеріали</t>
  </si>
  <si>
    <t>4.4. Накладні витрати</t>
  </si>
  <si>
    <t>804шт.</t>
  </si>
  <si>
    <t>0,16чол.</t>
  </si>
  <si>
    <t>5.Витрати робіт з підготовки житлового фонду до роботи в осінньо-зимовий період</t>
  </si>
  <si>
    <t xml:space="preserve">6.Витрати з освітлення місць загального користування, технічне обслуговування </t>
  </si>
  <si>
    <t>6.2. Заробітная плата</t>
  </si>
  <si>
    <t>6.3. Нарахування на ЗП ЄСВ 22%</t>
  </si>
  <si>
    <t>6.4. Матеріали</t>
  </si>
  <si>
    <t>6.5. Накладні витрати</t>
  </si>
  <si>
    <t>грн/</t>
  </si>
  <si>
    <t>6.1. Вартість електроенергії, послуга з розподілу електроенергії(1341кВт)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</si>
</sst>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</numFmts>
  <fonts count="37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2" fontId="0" fillId="0" borderId="0" xfId="0" applyNumberFormat="1" applyAlignment="1">
      <alignment horizontal="right"/>
    </xf>
    <xf numFmtId="2" fontId="0" fillId="33" borderId="0" xfId="0" applyNumberFormat="1" applyFill="1" applyAlignment="1">
      <alignment/>
    </xf>
    <xf numFmtId="2" fontId="0" fillId="34" borderId="0" xfId="0" applyNumberFormat="1" applyFill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1"/>
  <sheetViews>
    <sheetView tabSelected="1" zoomScalePageLayoutView="0" workbookViewId="0" topLeftCell="B49">
      <selection activeCell="I71" sqref="I71"/>
    </sheetView>
  </sheetViews>
  <sheetFormatPr defaultColWidth="9.00390625" defaultRowHeight="12.75"/>
  <cols>
    <col min="1" max="1" width="9.125" style="0" customWidth="1"/>
    <col min="3" max="3" width="6.00390625" style="0" customWidth="1"/>
    <col min="5" max="5" width="4.75390625" style="0" customWidth="1"/>
    <col min="7" max="7" width="6.25390625" style="0" customWidth="1"/>
    <col min="8" max="8" width="19.375" style="0" customWidth="1"/>
    <col min="9" max="9" width="10.625" style="0" customWidth="1"/>
    <col min="10" max="10" width="10.875" style="0" customWidth="1"/>
  </cols>
  <sheetData>
    <row r="1" ht="12.75">
      <c r="B1">
        <v>4173</v>
      </c>
    </row>
    <row r="2" ht="20.25">
      <c r="B2" s="4" t="s">
        <v>37</v>
      </c>
    </row>
    <row r="3" ht="20.25">
      <c r="B3" s="4" t="s">
        <v>36</v>
      </c>
    </row>
    <row r="4" spans="2:10" ht="12.75">
      <c r="B4" t="s">
        <v>1</v>
      </c>
      <c r="D4">
        <v>17921.9</v>
      </c>
      <c r="E4" t="s">
        <v>8</v>
      </c>
      <c r="F4" t="s">
        <v>3</v>
      </c>
      <c r="J4" t="s">
        <v>8</v>
      </c>
    </row>
    <row r="5" spans="2:10" ht="12.75">
      <c r="B5" t="s">
        <v>0</v>
      </c>
      <c r="D5">
        <v>733.12</v>
      </c>
      <c r="E5" t="s">
        <v>8</v>
      </c>
      <c r="F5" t="s">
        <v>4</v>
      </c>
      <c r="I5">
        <v>2635.04</v>
      </c>
      <c r="J5" t="s">
        <v>8</v>
      </c>
    </row>
    <row r="6" spans="2:10" ht="12.75">
      <c r="B6" t="s">
        <v>2</v>
      </c>
      <c r="D6">
        <v>1246.48</v>
      </c>
      <c r="E6" t="s">
        <v>8</v>
      </c>
      <c r="F6" t="s">
        <v>5</v>
      </c>
      <c r="I6" s="3" t="s">
        <v>38</v>
      </c>
      <c r="J6" t="s">
        <v>8</v>
      </c>
    </row>
    <row r="7" spans="6:10" ht="12.75">
      <c r="F7" t="s">
        <v>6</v>
      </c>
      <c r="I7">
        <v>0.6</v>
      </c>
      <c r="J7" t="s">
        <v>9</v>
      </c>
    </row>
    <row r="8" spans="6:10" ht="12.75">
      <c r="F8" t="s">
        <v>7</v>
      </c>
      <c r="I8">
        <v>1.9</v>
      </c>
      <c r="J8" t="s">
        <v>9</v>
      </c>
    </row>
    <row r="10" ht="12.75">
      <c r="B10" t="s">
        <v>10</v>
      </c>
    </row>
    <row r="11" spans="2:10" ht="12.75">
      <c r="B11" t="s">
        <v>17</v>
      </c>
      <c r="I11" s="1">
        <f>B1*I8</f>
        <v>7928.7</v>
      </c>
      <c r="J11" s="1" t="s">
        <v>15</v>
      </c>
    </row>
    <row r="12" spans="2:10" ht="12.75">
      <c r="B12" t="s">
        <v>11</v>
      </c>
      <c r="I12" s="1">
        <f>I11*22%</f>
        <v>1744.314</v>
      </c>
      <c r="J12" s="1" t="s">
        <v>15</v>
      </c>
    </row>
    <row r="13" spans="2:10" ht="12.75">
      <c r="B13" t="s">
        <v>12</v>
      </c>
      <c r="I13" s="1">
        <v>278.75</v>
      </c>
      <c r="J13" s="1" t="s">
        <v>15</v>
      </c>
    </row>
    <row r="14" spans="2:10" ht="12.75">
      <c r="B14" t="s">
        <v>13</v>
      </c>
      <c r="I14" s="1">
        <f>(I11+I12+I13)*56%</f>
        <v>5572.98784</v>
      </c>
      <c r="J14" s="1" t="s">
        <v>15</v>
      </c>
    </row>
    <row r="16" spans="2:9" ht="12.75">
      <c r="B16" s="1">
        <f>I11+I12+I13+I14</f>
        <v>15524.751839999999</v>
      </c>
      <c r="C16" t="s">
        <v>54</v>
      </c>
      <c r="D16" s="1">
        <f>D4</f>
        <v>17921.9</v>
      </c>
      <c r="E16" t="s">
        <v>33</v>
      </c>
      <c r="F16">
        <f>B16/D4</f>
        <v>0.866244753067476</v>
      </c>
      <c r="G16" t="s">
        <v>15</v>
      </c>
      <c r="H16" s="2"/>
      <c r="I16" s="1"/>
    </row>
    <row r="19" ht="12.75">
      <c r="B19" t="s">
        <v>16</v>
      </c>
    </row>
    <row r="20" spans="2:10" ht="12.75">
      <c r="B20" t="s">
        <v>18</v>
      </c>
      <c r="I20" s="1">
        <f>B1*I7</f>
        <v>2503.7999999999997</v>
      </c>
      <c r="J20" s="1" t="s">
        <v>15</v>
      </c>
    </row>
    <row r="21" spans="2:10" ht="12.75">
      <c r="B21" t="s">
        <v>19</v>
      </c>
      <c r="I21" s="1">
        <f>I20*22%</f>
        <v>550.8359999999999</v>
      </c>
      <c r="J21" s="1" t="s">
        <v>15</v>
      </c>
    </row>
    <row r="22" spans="2:10" ht="12.75">
      <c r="B22" t="s">
        <v>20</v>
      </c>
      <c r="I22" s="1">
        <v>93.82</v>
      </c>
      <c r="J22" s="1" t="s">
        <v>15</v>
      </c>
    </row>
    <row r="23" spans="2:10" ht="12.75">
      <c r="B23" t="s">
        <v>21</v>
      </c>
      <c r="I23" s="1">
        <f>(I20+I21+I22)*56%</f>
        <v>1763.13536</v>
      </c>
      <c r="J23" s="1" t="s">
        <v>15</v>
      </c>
    </row>
    <row r="25" spans="2:9" ht="12.75">
      <c r="B25" s="1">
        <f>SUM(I20:I23)</f>
        <v>4911.591359999999</v>
      </c>
      <c r="C25" t="s">
        <v>54</v>
      </c>
      <c r="D25" s="1">
        <f>D4</f>
        <v>17921.9</v>
      </c>
      <c r="E25" t="s">
        <v>33</v>
      </c>
      <c r="F25">
        <f>B25/D4</f>
        <v>0.27405528208504676</v>
      </c>
      <c r="G25" t="s">
        <v>15</v>
      </c>
      <c r="I25" s="1"/>
    </row>
    <row r="28" ht="12.75">
      <c r="B28" t="s">
        <v>39</v>
      </c>
    </row>
    <row r="29" ht="12.75">
      <c r="B29" t="s">
        <v>40</v>
      </c>
    </row>
    <row r="30" spans="2:10" ht="12.75">
      <c r="B30" t="s">
        <v>22</v>
      </c>
      <c r="I30" s="1">
        <v>5301</v>
      </c>
      <c r="J30" s="1" t="s">
        <v>15</v>
      </c>
    </row>
    <row r="31" spans="2:10" ht="12.75">
      <c r="B31" t="s">
        <v>23</v>
      </c>
      <c r="I31" s="1">
        <f>I30*22%</f>
        <v>1166.22</v>
      </c>
      <c r="J31" s="1" t="s">
        <v>15</v>
      </c>
    </row>
    <row r="32" spans="2:10" ht="12.75">
      <c r="B32" t="s">
        <v>24</v>
      </c>
      <c r="I32" s="6">
        <v>1326.39</v>
      </c>
      <c r="J32" s="1" t="s">
        <v>15</v>
      </c>
    </row>
    <row r="33" spans="2:10" ht="12.75">
      <c r="B33" t="s">
        <v>25</v>
      </c>
      <c r="I33" s="1">
        <f>(I30+I31+I32)*56%</f>
        <v>4364.421600000001</v>
      </c>
      <c r="J33" s="1" t="s">
        <v>15</v>
      </c>
    </row>
    <row r="35" spans="2:9" ht="12.75">
      <c r="B35" s="1">
        <f>SUM(I30:I33)</f>
        <v>12158.031600000002</v>
      </c>
      <c r="C35" t="s">
        <v>54</v>
      </c>
      <c r="D35">
        <f>D4</f>
        <v>17921.9</v>
      </c>
      <c r="E35" t="s">
        <v>14</v>
      </c>
      <c r="F35">
        <f>B35/D35</f>
        <v>0.6783896573465984</v>
      </c>
      <c r="G35" s="1" t="s">
        <v>15</v>
      </c>
      <c r="I35" s="1"/>
    </row>
    <row r="38" spans="2:10" ht="12.75">
      <c r="B38" t="s">
        <v>41</v>
      </c>
      <c r="I38" t="s">
        <v>46</v>
      </c>
      <c r="J38" t="s">
        <v>47</v>
      </c>
    </row>
    <row r="39" spans="2:10" ht="12.75">
      <c r="B39" t="s">
        <v>42</v>
      </c>
      <c r="I39" s="1">
        <f>0.05298*D44</f>
        <v>949.5022620000001</v>
      </c>
      <c r="J39" s="1" t="s">
        <v>15</v>
      </c>
    </row>
    <row r="40" spans="2:10" ht="12.75">
      <c r="B40" t="s">
        <v>43</v>
      </c>
      <c r="I40" s="1">
        <f>I39*22%</f>
        <v>208.89049764</v>
      </c>
      <c r="J40" s="1" t="s">
        <v>15</v>
      </c>
    </row>
    <row r="41" spans="2:10" ht="12.75">
      <c r="B41" t="s">
        <v>44</v>
      </c>
      <c r="I41" s="1">
        <v>339.53</v>
      </c>
      <c r="J41" s="1" t="s">
        <v>15</v>
      </c>
    </row>
    <row r="42" spans="2:10" ht="12.75">
      <c r="B42" t="s">
        <v>45</v>
      </c>
      <c r="I42" s="1">
        <f>(I39+I40+I41)*56%</f>
        <v>838.8367453984001</v>
      </c>
      <c r="J42" s="1" t="s">
        <v>15</v>
      </c>
    </row>
    <row r="44" spans="2:9" ht="12.75">
      <c r="B44" s="1">
        <f>SUM(I39:I42)</f>
        <v>2336.7595050384</v>
      </c>
      <c r="C44" t="s">
        <v>54</v>
      </c>
      <c r="D44">
        <f>D4</f>
        <v>17921.9</v>
      </c>
      <c r="E44" t="s">
        <v>14</v>
      </c>
      <c r="F44">
        <f>B44/D44</f>
        <v>0.1303857015739626</v>
      </c>
      <c r="G44" s="1" t="s">
        <v>15</v>
      </c>
      <c r="I44" s="1"/>
    </row>
    <row r="47" ht="12.75">
      <c r="B47" t="s">
        <v>48</v>
      </c>
    </row>
    <row r="48" ht="12.75">
      <c r="B48" t="s">
        <v>34</v>
      </c>
    </row>
    <row r="49" spans="2:10" ht="12.75">
      <c r="B49" t="s">
        <v>26</v>
      </c>
      <c r="I49" s="8">
        <f>0.73116*D54</f>
        <v>13103.776404000002</v>
      </c>
      <c r="J49" s="1" t="s">
        <v>15</v>
      </c>
    </row>
    <row r="50" spans="2:10" ht="12.75">
      <c r="B50" t="s">
        <v>27</v>
      </c>
      <c r="I50" s="8">
        <f>I49*22%</f>
        <v>2882.8308088800004</v>
      </c>
      <c r="J50" s="1" t="s">
        <v>15</v>
      </c>
    </row>
    <row r="51" spans="2:10" ht="12.75">
      <c r="B51" t="s">
        <v>28</v>
      </c>
      <c r="I51" s="8">
        <v>5133.16</v>
      </c>
      <c r="J51" s="1" t="s">
        <v>15</v>
      </c>
    </row>
    <row r="52" spans="2:10" ht="12.75">
      <c r="B52" t="s">
        <v>29</v>
      </c>
      <c r="I52" s="8">
        <f>(I49+I50+I51)*56%</f>
        <v>11827.069639212803</v>
      </c>
      <c r="J52" s="1" t="s">
        <v>15</v>
      </c>
    </row>
    <row r="54" spans="2:9" ht="12.75">
      <c r="B54" s="8">
        <f>SUM(I49:I52)</f>
        <v>32946.836852092805</v>
      </c>
      <c r="C54" s="9" t="s">
        <v>54</v>
      </c>
      <c r="D54" s="9">
        <f>D4</f>
        <v>17921.9</v>
      </c>
      <c r="E54" s="9" t="s">
        <v>14</v>
      </c>
      <c r="F54" s="9">
        <f>B54/D54</f>
        <v>1.8383562486172116</v>
      </c>
      <c r="G54" s="1" t="s">
        <v>15</v>
      </c>
      <c r="I54" s="1"/>
    </row>
    <row r="57" ht="12.75">
      <c r="B57" t="s">
        <v>49</v>
      </c>
    </row>
    <row r="58" ht="12.75">
      <c r="B58" t="s">
        <v>35</v>
      </c>
    </row>
    <row r="59" spans="2:10" ht="12.75">
      <c r="B59" t="s">
        <v>55</v>
      </c>
      <c r="I59" s="8">
        <f>(1341*2.39642)*1.074</f>
        <v>3451.40556228</v>
      </c>
      <c r="J59" s="1" t="s">
        <v>15</v>
      </c>
    </row>
    <row r="60" spans="2:10" ht="12.75">
      <c r="B60" t="s">
        <v>50</v>
      </c>
      <c r="I60" s="8">
        <f>0.09136*D65</f>
        <v>1637.3447840000001</v>
      </c>
      <c r="J60" s="1" t="s">
        <v>15</v>
      </c>
    </row>
    <row r="61" spans="2:10" ht="12.75">
      <c r="B61" t="s">
        <v>51</v>
      </c>
      <c r="I61" s="8">
        <f>I60*22%</f>
        <v>360.21585248</v>
      </c>
      <c r="J61" s="1" t="s">
        <v>15</v>
      </c>
    </row>
    <row r="62" spans="2:10" ht="12.75">
      <c r="B62" t="s">
        <v>52</v>
      </c>
      <c r="I62" s="8">
        <v>93.55</v>
      </c>
      <c r="J62" s="1" t="s">
        <v>15</v>
      </c>
    </row>
    <row r="63" spans="2:10" ht="12.75">
      <c r="B63" t="s">
        <v>53</v>
      </c>
      <c r="I63" s="8">
        <f>(I59+I60+I61+I62)*56%</f>
        <v>3103.8090713056004</v>
      </c>
      <c r="J63" s="1" t="s">
        <v>15</v>
      </c>
    </row>
    <row r="65" spans="2:9" ht="12.75">
      <c r="B65" s="8">
        <f>SUM(I59:I63)</f>
        <v>8646.325270065601</v>
      </c>
      <c r="C65" s="9" t="s">
        <v>54</v>
      </c>
      <c r="D65" s="9">
        <f>D4</f>
        <v>17921.9</v>
      </c>
      <c r="E65" s="9" t="s">
        <v>14</v>
      </c>
      <c r="F65" s="9">
        <f>B65/D65</f>
        <v>0.4824446777443017</v>
      </c>
      <c r="G65" s="1" t="s">
        <v>15</v>
      </c>
      <c r="I65" s="1"/>
    </row>
    <row r="67" spans="2:6" ht="12.75">
      <c r="B67" t="s">
        <v>30</v>
      </c>
      <c r="D67" s="5">
        <f>F16+F25+F35+F44+F54+F65</f>
        <v>4.269876320434597</v>
      </c>
      <c r="E67" s="1" t="s">
        <v>15</v>
      </c>
      <c r="F67" s="1"/>
    </row>
    <row r="68" spans="2:6" ht="12.75">
      <c r="B68" t="s">
        <v>31</v>
      </c>
      <c r="D68" s="5">
        <f>D67*20%</f>
        <v>0.8539752640869195</v>
      </c>
      <c r="E68" s="1" t="s">
        <v>15</v>
      </c>
      <c r="F68" s="1"/>
    </row>
    <row r="69" spans="2:6" ht="12.75">
      <c r="B69" t="s">
        <v>32</v>
      </c>
      <c r="D69" s="7">
        <f>SUM(D67:D68)</f>
        <v>5.123851584521517</v>
      </c>
      <c r="E69" s="1" t="s">
        <v>15</v>
      </c>
      <c r="F69" s="1"/>
    </row>
    <row r="71" ht="12.75">
      <c r="I71" s="1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2018-12-10T19:26:47Z</cp:lastPrinted>
  <dcterms:created xsi:type="dcterms:W3CDTF">2018-12-10T17:52:52Z</dcterms:created>
  <dcterms:modified xsi:type="dcterms:W3CDTF">2018-12-20T12:42:26Z</dcterms:modified>
  <cp:category/>
  <cp:version/>
  <cp:contentType/>
  <cp:contentStatus/>
</cp:coreProperties>
</file>